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'видатки'!$A$1:$F$159</definedName>
  </definedNames>
  <calcPr fullCalcOnLoad="1"/>
</workbook>
</file>

<file path=xl/sharedStrings.xml><?xml version="1.0" encoding="utf-8"?>
<sst xmlns="http://schemas.openxmlformats.org/spreadsheetml/2006/main" count="295" uniqueCount="212">
  <si>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</si>
  <si>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</si>
  <si>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</si>
  <si>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</si>
  <si>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</si>
  <si>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</si>
  <si>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</si>
  <si>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</si>
  <si>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</si>
  <si>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</si>
  <si>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</si>
  <si>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</si>
  <si>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</si>
  <si>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</si>
  <si>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</si>
  <si>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</si>
  <si>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</si>
  <si>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</si>
  <si>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</si>
  <si>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</si>
  <si>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</si>
  <si>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</si>
  <si>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</si>
  <si>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</si>
  <si>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</si>
  <si>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</si>
  <si>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</si>
  <si>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</si>
  <si>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</si>
  <si>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</si>
  <si>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</si>
  <si>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</si>
  <si>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</si>
  <si>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</si>
  <si>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</si>
  <si>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</si>
  <si>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</si>
  <si>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</si>
  <si>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</si>
  <si>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</si>
  <si>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</si>
  <si>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</si>
  <si>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</si>
  <si>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</si>
  <si>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</si>
  <si>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</si>
  <si>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</si>
  <si>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</si>
  <si>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</si>
  <si>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</si>
  <si>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</si>
  <si>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</si>
  <si>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</si>
  <si>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</si>
  <si>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</si>
  <si>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</si>
  <si>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</si>
  <si>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</si>
  <si>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</si>
  <si>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</si>
  <si>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</si>
  <si>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</si>
  <si>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</si>
  <si>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</si>
  <si>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</si>
  <si>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</si>
  <si>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</si>
  <si>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</si>
  <si>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</si>
  <si>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</si>
  <si>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Будівництво-1 освітніх установ та закладів</t>
  </si>
  <si>
    <t>І. Видатки загального фонду бюджету Нетішинської міської ТГ</t>
  </si>
  <si>
    <t>ІІ. Видатки спеціального фонду бюджету Нетішинської міської ТГ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</si>
  <si>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</si>
  <si>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</si>
  <si>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</si>
  <si>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</si>
  <si>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</si>
  <si>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</si>
  <si>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</si>
  <si>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</si>
  <si>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</si>
  <si>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</si>
  <si>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</si>
  <si>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</si>
  <si>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</si>
  <si>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0213140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</si>
  <si>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</si>
  <si>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</si>
  <si>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</si>
  <si>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</si>
  <si>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</si>
  <si>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</si>
  <si>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</si>
  <si>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</si>
  <si>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</si>
  <si>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</si>
  <si>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</si>
  <si>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</si>
  <si>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</si>
  <si>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</si>
  <si>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</si>
  <si>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0611020</t>
  </si>
  <si>
    <t>0611030</t>
  </si>
  <si>
    <t>0611070</t>
  </si>
  <si>
    <t>0611141</t>
  </si>
  <si>
    <t>0611142</t>
  </si>
  <si>
    <t>0611151</t>
  </si>
  <si>
    <t>0611152</t>
  </si>
  <si>
    <t>0611160</t>
  </si>
  <si>
    <t>0611200</t>
  </si>
  <si>
    <t>0613140</t>
  </si>
  <si>
    <t>0800000</t>
  </si>
  <si>
    <t>0810000</t>
  </si>
  <si>
    <t>0810160</t>
  </si>
  <si>
    <t>081'3031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</si>
  <si>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</si>
  <si>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</si>
  <si>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</si>
  <si>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</si>
  <si>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</si>
  <si>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</si>
  <si>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</si>
  <si>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</si>
  <si>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0813140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</si>
  <si>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</si>
  <si>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</si>
  <si>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</si>
  <si>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</si>
  <si>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</si>
  <si>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</si>
  <si>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</si>
  <si>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</si>
  <si>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</si>
  <si>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</si>
  <si>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</si>
  <si>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1013140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</si>
  <si>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</si>
  <si>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</si>
  <si>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</si>
  <si>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</si>
  <si>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</si>
  <si>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</si>
  <si>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</si>
  <si>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</si>
  <si>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</si>
  <si>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</si>
  <si>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</si>
  <si>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1513140</t>
  </si>
  <si>
    <t>1514060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</si>
  <si>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</si>
  <si>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</si>
  <si>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</si>
  <si>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</si>
  <si>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</si>
  <si>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</si>
  <si>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</si>
  <si>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</si>
  <si>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</si>
  <si>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</si>
  <si>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</si>
  <si>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3713140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</si>
  <si>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</si>
  <si>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</si>
  <si>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</si>
  <si>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</si>
  <si>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</si>
  <si>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</si>
  <si>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</si>
  <si>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0217691</t>
  </si>
  <si>
    <t>0218340</t>
  </si>
  <si>
    <t>1061070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</si>
  <si>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</si>
  <si>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1511010</t>
  </si>
  <si>
    <t>1512020</t>
  </si>
  <si>
    <t>1517321</t>
  </si>
  <si>
    <t>1517330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</si>
  <si>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</si>
  <si>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</si>
  <si>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</si>
  <si>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</si>
  <si>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</si>
  <si>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</si>
  <si>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</si>
  <si>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</si>
  <si>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Любов ОЦАБРИКА</t>
  </si>
  <si>
    <t xml:space="preserve">Затверджено з урахуванням змін                              на 2022 рік </t>
  </si>
  <si>
    <t>Сприяння розвитку малого та середнього підприємництва</t>
  </si>
  <si>
    <t>0217610</t>
  </si>
  <si>
    <t>0218240</t>
  </si>
  <si>
    <t>Заходи та роботи з територіальної оборони</t>
  </si>
  <si>
    <t>0611041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</si>
  <si>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</si>
  <si>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0611153</t>
  </si>
  <si>
    <t>0216014</t>
  </si>
  <si>
    <t>0216017</t>
  </si>
  <si>
    <t>0217670</t>
  </si>
  <si>
    <t>Внески до статутного капіталу суб`єктів господарювання</t>
  </si>
  <si>
    <t>Забезпечення збору та вивезення сміття і відходів</t>
  </si>
  <si>
    <t>Інша діяльність, пов`язана з експлуатацією об`єктів житлово-комунального господарства</t>
  </si>
  <si>
    <t>Будівництво інших об`єктів комунальної власності</t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</si>
  <si>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</si>
  <si>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</si>
  <si>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t xml:space="preserve">про виконання  бюджету Нетішинської міської ТГ за січень-червень 2022 року </t>
  </si>
  <si>
    <t>Касові видатки за січень - червень                2022 року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</si>
  <si>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</si>
  <si>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</si>
  <si>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до рішення виконавчого</t>
  </si>
  <si>
    <t xml:space="preserve">комітету міської ради </t>
  </si>
  <si>
    <t>__.08.2022 № __/2022</t>
  </si>
  <si>
    <t xml:space="preserve">Керуючий справами </t>
  </si>
  <si>
    <t>Код прог-рамної класифіка-ції видатків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</si>
</sst>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name val="Arial Cyr"/>
      <family val="0"/>
    </font>
    <font>
      <sz val="10"/>
      <color indexed="8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0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0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0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8" fontId="20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88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189" fontId="1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 quotePrefix="1">
      <alignment horizontal="center" vertical="center" wrapText="1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88" fontId="20" fillId="6" borderId="10" xfId="0" applyNumberFormat="1" applyFont="1" applyFill="1" applyBorder="1" applyAlignment="1">
      <alignment horizontal="left" vertical="center" wrapText="1"/>
    </xf>
    <xf numFmtId="188" fontId="20" fillId="6" borderId="10" xfId="0" applyNumberFormat="1" applyFont="1" applyFill="1" applyBorder="1" applyAlignment="1" quotePrefix="1">
      <alignment vertical="center" wrapText="1"/>
    </xf>
    <xf numFmtId="0" fontId="22" fillId="0" borderId="12" xfId="0" applyFont="1" applyBorder="1" applyAlignment="1">
      <alignment/>
    </xf>
    <xf numFmtId="0" fontId="30" fillId="0" borderId="0" xfId="0" applyFont="1" applyAlignment="1">
      <alignment vertical="center"/>
    </xf>
    <xf numFmtId="0" fontId="24" fillId="0" borderId="10" xfId="54" applyFont="1" applyBorder="1" applyAlignment="1">
      <alignment vertical="center" wrapText="1"/>
      <protection/>
    </xf>
    <xf numFmtId="4" fontId="31" fillId="0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49" fontId="2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4" fontId="33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9" fontId="32" fillId="0" borderId="0" xfId="0" applyNumberFormat="1" applyFont="1" applyAlignment="1">
      <alignment horizontal="left"/>
    </xf>
    <xf numFmtId="4" fontId="32" fillId="0" borderId="0" xfId="0" applyNumberFormat="1" applyFont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SheetLayoutView="78" workbookViewId="0" topLeftCell="A103">
      <selection activeCell="B107" sqref="B107"/>
    </sheetView>
  </sheetViews>
  <sheetFormatPr defaultColWidth="9.00390625" defaultRowHeight="12.75"/>
  <cols>
    <col min="1" max="1" width="9.625" style="1" customWidth="1"/>
    <col min="2" max="2" width="54.75390625" style="1" customWidth="1"/>
    <col min="3" max="3" width="12.87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30"/>
      <c r="C1" s="66" t="s">
        <v>48</v>
      </c>
      <c r="D1" s="66"/>
      <c r="E1" s="31"/>
      <c r="F1" s="31"/>
      <c r="G1" s="8"/>
    </row>
    <row r="2" spans="2:7" ht="16.5">
      <c r="B2" s="30"/>
      <c r="C2" s="31" t="s">
        <v>207</v>
      </c>
      <c r="D2" s="45"/>
      <c r="E2" s="45"/>
      <c r="F2" s="45"/>
      <c r="G2" s="8"/>
    </row>
    <row r="3" spans="2:7" ht="15.75" customHeight="1">
      <c r="B3" s="30"/>
      <c r="C3" s="31" t="s">
        <v>208</v>
      </c>
      <c r="D3" s="45"/>
      <c r="E3" s="45"/>
      <c r="F3" s="45"/>
      <c r="G3" s="2"/>
    </row>
    <row r="4" spans="2:7" ht="15.75" customHeight="1">
      <c r="B4" s="30"/>
      <c r="C4" s="66" t="s">
        <v>209</v>
      </c>
      <c r="D4" s="66"/>
      <c r="E4" s="66"/>
      <c r="F4" s="66"/>
      <c r="G4" s="2"/>
    </row>
    <row r="5" spans="2:6" ht="18.75" customHeight="1">
      <c r="B5" s="30"/>
      <c r="C5" s="45"/>
      <c r="D5" s="45"/>
      <c r="E5" s="45"/>
      <c r="F5" s="45"/>
    </row>
    <row r="6" spans="1:6" ht="16.5">
      <c r="A6" s="67" t="s">
        <v>2</v>
      </c>
      <c r="B6" s="68"/>
      <c r="C6" s="68"/>
      <c r="D6" s="68"/>
      <c r="E6" s="68"/>
      <c r="F6" s="68"/>
    </row>
    <row r="7" spans="1:6" ht="16.5">
      <c r="A7" s="67" t="s">
        <v>203</v>
      </c>
      <c r="B7" s="68"/>
      <c r="C7" s="68"/>
      <c r="D7" s="68"/>
      <c r="E7" s="68"/>
      <c r="F7" s="68"/>
    </row>
    <row r="8" spans="1:6" ht="21.75" customHeight="1">
      <c r="A8" s="62" t="s">
        <v>71</v>
      </c>
      <c r="B8" s="56"/>
      <c r="C8" s="57"/>
      <c r="D8" s="58"/>
      <c r="E8" s="11"/>
      <c r="F8" s="12"/>
    </row>
    <row r="9" spans="1:6" ht="57.75" customHeight="1">
      <c r="A9" s="51" t="s">
        <v>180</v>
      </c>
      <c r="B9" s="4" t="s">
        <v>44</v>
      </c>
      <c r="C9" s="51" t="s">
        <v>186</v>
      </c>
      <c r="D9" s="51" t="s">
        <v>204</v>
      </c>
      <c r="E9" s="50" t="s">
        <v>0</v>
      </c>
      <c r="F9" s="50" t="s">
        <v>1</v>
      </c>
    </row>
    <row r="10" spans="1:6" ht="12.75">
      <c r="A10" s="13" t="s">
        <v>3</v>
      </c>
      <c r="B10" s="14">
        <v>2</v>
      </c>
      <c r="C10" s="15">
        <v>3</v>
      </c>
      <c r="D10" s="15">
        <v>4</v>
      </c>
      <c r="E10" s="16" t="s">
        <v>4</v>
      </c>
      <c r="F10" s="16" t="s">
        <v>5</v>
      </c>
    </row>
    <row r="11" spans="1:6" ht="26.25" customHeight="1">
      <c r="A11" s="38" t="s">
        <v>73</v>
      </c>
      <c r="B11" s="39" t="s">
        <v>76</v>
      </c>
      <c r="C11" s="22">
        <f>C12</f>
        <v>129029973.6</v>
      </c>
      <c r="D11" s="22">
        <f>D12</f>
        <v>50387783.47999999</v>
      </c>
      <c r="E11" s="22">
        <f>E12</f>
        <v>-78642190.12</v>
      </c>
      <c r="F11" s="23">
        <f>F12</f>
        <v>39.05122358329305</v>
      </c>
    </row>
    <row r="12" spans="1:6" ht="26.25" customHeight="1">
      <c r="A12" s="38" t="s">
        <v>74</v>
      </c>
      <c r="B12" s="39" t="s">
        <v>75</v>
      </c>
      <c r="C12" s="22">
        <f>SUM(C13:C34)</f>
        <v>129029973.6</v>
      </c>
      <c r="D12" s="22">
        <f>D13+D14+D15+D16+D17+D18+D19+D20+D21+D22+D23+D25+D26+D27+D28+D29+D30+D31+D32+D34+D33+D24</f>
        <v>50387783.47999999</v>
      </c>
      <c r="E12" s="22">
        <f aca="true" t="shared" si="0" ref="E12:E34">D12-C12</f>
        <v>-78642190.12</v>
      </c>
      <c r="F12" s="23">
        <f>D12/C12*100</f>
        <v>39.05122358329305</v>
      </c>
    </row>
    <row r="13" spans="1:6" ht="43.5" customHeight="1">
      <c r="A13" s="59" t="s">
        <v>80</v>
      </c>
      <c r="B13" s="9" t="s">
        <v>6</v>
      </c>
      <c r="C13" s="19">
        <v>34449958.6</v>
      </c>
      <c r="D13" s="19">
        <v>16850246.88</v>
      </c>
      <c r="E13" s="19">
        <f t="shared" si="0"/>
        <v>-17599711.720000003</v>
      </c>
      <c r="F13" s="20">
        <f aca="true" t="shared" si="1" ref="F13:F34">SUM(D13/C13*100)</f>
        <v>48.91224130527692</v>
      </c>
    </row>
    <row r="14" spans="1:6" ht="13.5" customHeight="1">
      <c r="A14" s="59" t="s">
        <v>81</v>
      </c>
      <c r="B14" s="9" t="s">
        <v>7</v>
      </c>
      <c r="C14" s="19">
        <v>382400</v>
      </c>
      <c r="D14" s="19">
        <v>219407</v>
      </c>
      <c r="E14" s="19">
        <f t="shared" si="0"/>
        <v>-162993</v>
      </c>
      <c r="F14" s="20">
        <f t="shared" si="1"/>
        <v>57.37630753138075</v>
      </c>
    </row>
    <row r="15" spans="1:6" ht="13.5" customHeight="1">
      <c r="A15" s="59" t="s">
        <v>82</v>
      </c>
      <c r="B15" s="9" t="s">
        <v>8</v>
      </c>
      <c r="C15" s="19">
        <f>20484223+850471</f>
        <v>21334694</v>
      </c>
      <c r="D15" s="19">
        <v>4855867.33</v>
      </c>
      <c r="E15" s="19">
        <f t="shared" si="0"/>
        <v>-16478826.67</v>
      </c>
      <c r="F15" s="20">
        <f t="shared" si="1"/>
        <v>22.76042642092734</v>
      </c>
    </row>
    <row r="16" spans="1:6" ht="27.75" customHeight="1">
      <c r="A16" s="59" t="s">
        <v>83</v>
      </c>
      <c r="B16" s="9" t="s">
        <v>9</v>
      </c>
      <c r="C16" s="19">
        <v>1957340</v>
      </c>
      <c r="D16" s="19">
        <v>774540.62</v>
      </c>
      <c r="E16" s="19">
        <f t="shared" si="0"/>
        <v>-1182799.38</v>
      </c>
      <c r="F16" s="20">
        <f t="shared" si="1"/>
        <v>39.57108218296259</v>
      </c>
    </row>
    <row r="17" spans="1:6" ht="13.5" customHeight="1">
      <c r="A17" s="59" t="s">
        <v>84</v>
      </c>
      <c r="B17" s="9" t="s">
        <v>10</v>
      </c>
      <c r="C17" s="19">
        <v>132000</v>
      </c>
      <c r="D17" s="19">
        <v>45000</v>
      </c>
      <c r="E17" s="19">
        <f t="shared" si="0"/>
        <v>-87000</v>
      </c>
      <c r="F17" s="20">
        <f t="shared" si="1"/>
        <v>34.090909090909086</v>
      </c>
    </row>
    <row r="18" spans="1:6" ht="13.5" customHeight="1">
      <c r="A18" s="59" t="s">
        <v>85</v>
      </c>
      <c r="B18" s="9" t="s">
        <v>11</v>
      </c>
      <c r="C18" s="19">
        <v>139500</v>
      </c>
      <c r="D18" s="19">
        <v>67500</v>
      </c>
      <c r="E18" s="19">
        <f t="shared" si="0"/>
        <v>-72000</v>
      </c>
      <c r="F18" s="20">
        <f t="shared" si="1"/>
        <v>48.38709677419355</v>
      </c>
    </row>
    <row r="19" spans="1:6" ht="39" customHeight="1">
      <c r="A19" s="59" t="s">
        <v>86</v>
      </c>
      <c r="B19" s="9" t="s">
        <v>12</v>
      </c>
      <c r="C19" s="19">
        <v>110000</v>
      </c>
      <c r="D19" s="19">
        <v>0</v>
      </c>
      <c r="E19" s="19">
        <f t="shared" si="0"/>
        <v>-110000</v>
      </c>
      <c r="F19" s="20">
        <f t="shared" si="1"/>
        <v>0</v>
      </c>
    </row>
    <row r="20" spans="1:6" ht="13.5" customHeight="1">
      <c r="A20" s="55" t="s">
        <v>87</v>
      </c>
      <c r="B20" s="9" t="s">
        <v>13</v>
      </c>
      <c r="C20" s="19">
        <v>1041000</v>
      </c>
      <c r="D20" s="19">
        <v>386000</v>
      </c>
      <c r="E20" s="19">
        <f t="shared" si="0"/>
        <v>-655000</v>
      </c>
      <c r="F20" s="20">
        <f t="shared" si="1"/>
        <v>37.079731027857825</v>
      </c>
    </row>
    <row r="21" spans="1:6" ht="24" customHeight="1">
      <c r="A21" s="59" t="s">
        <v>88</v>
      </c>
      <c r="B21" s="9" t="s">
        <v>14</v>
      </c>
      <c r="C21" s="19">
        <v>1185000</v>
      </c>
      <c r="D21" s="19">
        <v>144711.89</v>
      </c>
      <c r="E21" s="19">
        <f t="shared" si="0"/>
        <v>-1040288.11</v>
      </c>
      <c r="F21" s="20">
        <f t="shared" si="1"/>
        <v>12.211973839662448</v>
      </c>
    </row>
    <row r="22" spans="1:6" ht="25.5">
      <c r="A22" s="59" t="s">
        <v>89</v>
      </c>
      <c r="B22" s="9" t="s">
        <v>15</v>
      </c>
      <c r="C22" s="19">
        <v>309600</v>
      </c>
      <c r="D22" s="19">
        <v>53474.64</v>
      </c>
      <c r="E22" s="19">
        <f t="shared" si="0"/>
        <v>-256125.36</v>
      </c>
      <c r="F22" s="20">
        <f t="shared" si="1"/>
        <v>17.27217054263566</v>
      </c>
    </row>
    <row r="23" spans="1:6" ht="12.75">
      <c r="A23" s="55" t="s">
        <v>90</v>
      </c>
      <c r="B23" s="9" t="s">
        <v>49</v>
      </c>
      <c r="C23" s="19">
        <v>397228</v>
      </c>
      <c r="D23" s="19">
        <v>0</v>
      </c>
      <c r="E23" s="19">
        <f t="shared" si="0"/>
        <v>-397228</v>
      </c>
      <c r="F23" s="20">
        <f t="shared" si="1"/>
        <v>0</v>
      </c>
    </row>
    <row r="24" spans="1:6" ht="24">
      <c r="A24" s="55" t="s">
        <v>195</v>
      </c>
      <c r="B24" s="64" t="s">
        <v>199</v>
      </c>
      <c r="C24" s="19">
        <v>325864</v>
      </c>
      <c r="D24" s="19">
        <v>299896.98</v>
      </c>
      <c r="E24" s="19">
        <f>D24-C24</f>
        <v>-25967.02000000002</v>
      </c>
      <c r="F24" s="20">
        <f>SUM(D24/C24*100)</f>
        <v>92.03133208946063</v>
      </c>
    </row>
    <row r="25" spans="1:6" ht="13.5" customHeight="1">
      <c r="A25" s="55" t="s">
        <v>92</v>
      </c>
      <c r="B25" s="9" t="s">
        <v>16</v>
      </c>
      <c r="C25" s="19">
        <v>43294043</v>
      </c>
      <c r="D25" s="19">
        <v>20370241.11</v>
      </c>
      <c r="E25" s="19">
        <f t="shared" si="0"/>
        <v>-22923801.89</v>
      </c>
      <c r="F25" s="20">
        <f t="shared" si="1"/>
        <v>47.05090977527786</v>
      </c>
    </row>
    <row r="26" spans="1:6" ht="13.5" customHeight="1">
      <c r="A26" s="55" t="s">
        <v>93</v>
      </c>
      <c r="B26" s="9" t="s">
        <v>17</v>
      </c>
      <c r="C26" s="19">
        <v>170000</v>
      </c>
      <c r="D26" s="19">
        <v>0</v>
      </c>
      <c r="E26" s="19">
        <f t="shared" si="0"/>
        <v>-170000</v>
      </c>
      <c r="F26" s="20">
        <f t="shared" si="1"/>
        <v>0</v>
      </c>
    </row>
    <row r="27" spans="1:6" ht="13.5" customHeight="1">
      <c r="A27" s="59" t="s">
        <v>94</v>
      </c>
      <c r="B27" s="9" t="s">
        <v>18</v>
      </c>
      <c r="C27" s="19">
        <v>2800707</v>
      </c>
      <c r="D27" s="19">
        <v>1483854.1</v>
      </c>
      <c r="E27" s="19">
        <f t="shared" si="0"/>
        <v>-1316852.9</v>
      </c>
      <c r="F27" s="20">
        <f t="shared" si="1"/>
        <v>52.98141147931577</v>
      </c>
    </row>
    <row r="28" spans="1:6" ht="25.5" customHeight="1">
      <c r="A28" s="55" t="s">
        <v>95</v>
      </c>
      <c r="B28" s="9" t="s">
        <v>19</v>
      </c>
      <c r="C28" s="19">
        <v>16898831</v>
      </c>
      <c r="D28" s="19">
        <v>2607372.29</v>
      </c>
      <c r="E28" s="19">
        <f t="shared" si="0"/>
        <v>-14291458.71</v>
      </c>
      <c r="F28" s="20">
        <f t="shared" si="1"/>
        <v>15.429305672090573</v>
      </c>
    </row>
    <row r="29" spans="1:6" ht="13.5" customHeight="1">
      <c r="A29" s="55" t="s">
        <v>188</v>
      </c>
      <c r="B29" s="9" t="s">
        <v>187</v>
      </c>
      <c r="C29" s="19">
        <v>120000</v>
      </c>
      <c r="D29" s="19">
        <v>15800.4</v>
      </c>
      <c r="E29" s="19">
        <f t="shared" si="0"/>
        <v>-104199.6</v>
      </c>
      <c r="F29" s="20">
        <f t="shared" si="1"/>
        <v>13.167000000000002</v>
      </c>
    </row>
    <row r="30" spans="1:6" ht="13.5" customHeight="1">
      <c r="A30" s="55" t="s">
        <v>96</v>
      </c>
      <c r="B30" s="9" t="s">
        <v>20</v>
      </c>
      <c r="C30" s="19">
        <v>37723</v>
      </c>
      <c r="D30" s="19">
        <v>0</v>
      </c>
      <c r="E30" s="19">
        <f t="shared" si="0"/>
        <v>-37723</v>
      </c>
      <c r="F30" s="20">
        <f t="shared" si="1"/>
        <v>0</v>
      </c>
    </row>
    <row r="31" spans="1:6" ht="13.5" customHeight="1">
      <c r="A31" s="55" t="s">
        <v>97</v>
      </c>
      <c r="B31" s="9" t="s">
        <v>21</v>
      </c>
      <c r="C31" s="19">
        <v>1237865</v>
      </c>
      <c r="D31" s="19">
        <v>490573.23</v>
      </c>
      <c r="E31" s="19">
        <f t="shared" si="0"/>
        <v>-747291.77</v>
      </c>
      <c r="F31" s="20">
        <f t="shared" si="1"/>
        <v>39.630592188970525</v>
      </c>
    </row>
    <row r="32" spans="1:6" ht="24.75" customHeight="1">
      <c r="A32" s="55" t="s">
        <v>98</v>
      </c>
      <c r="B32" s="9" t="s">
        <v>22</v>
      </c>
      <c r="C32" s="19">
        <v>560000</v>
      </c>
      <c r="D32" s="19">
        <v>103000.8</v>
      </c>
      <c r="E32" s="19">
        <f t="shared" si="0"/>
        <v>-456999.2</v>
      </c>
      <c r="F32" s="20">
        <f t="shared" si="1"/>
        <v>18.393</v>
      </c>
    </row>
    <row r="33" spans="1:6" ht="13.5" customHeight="1">
      <c r="A33" s="55" t="s">
        <v>189</v>
      </c>
      <c r="B33" s="9" t="s">
        <v>190</v>
      </c>
      <c r="C33" s="19">
        <v>1700000</v>
      </c>
      <c r="D33" s="19">
        <v>1178176.21</v>
      </c>
      <c r="E33" s="19">
        <f t="shared" si="0"/>
        <v>-521823.79000000004</v>
      </c>
      <c r="F33" s="20">
        <f t="shared" si="1"/>
        <v>69.30448294117647</v>
      </c>
    </row>
    <row r="34" spans="1:6" ht="25.5" customHeight="1">
      <c r="A34" s="55" t="s">
        <v>99</v>
      </c>
      <c r="B34" s="9" t="s">
        <v>23</v>
      </c>
      <c r="C34" s="19">
        <v>446220</v>
      </c>
      <c r="D34" s="19">
        <v>442120</v>
      </c>
      <c r="E34" s="19">
        <f t="shared" si="0"/>
        <v>-4100</v>
      </c>
      <c r="F34" s="20">
        <f t="shared" si="1"/>
        <v>99.08117072296176</v>
      </c>
    </row>
    <row r="35" spans="1:6" ht="26.25" customHeight="1">
      <c r="A35" s="17" t="s">
        <v>77</v>
      </c>
      <c r="B35" s="21" t="s">
        <v>78</v>
      </c>
      <c r="C35" s="22">
        <f>C36</f>
        <v>230257131.13</v>
      </c>
      <c r="D35" s="22">
        <f>D36</f>
        <v>111410325.03999999</v>
      </c>
      <c r="E35" s="22">
        <f>E36</f>
        <v>-118846806.09</v>
      </c>
      <c r="F35" s="23">
        <f>D35/C35*100</f>
        <v>48.385178992393186</v>
      </c>
    </row>
    <row r="36" spans="1:6" ht="26.25" customHeight="1">
      <c r="A36" s="17" t="s">
        <v>79</v>
      </c>
      <c r="B36" s="21" t="s">
        <v>179</v>
      </c>
      <c r="C36" s="22">
        <f>C37+C38+C39+C40+C42+C43+C44+C45+C46+C48+C49+C50+C41+C47</f>
        <v>230257131.13</v>
      </c>
      <c r="D36" s="22">
        <f>D37+D38+D39+D40+D42+D43+D44+D45+D46+D48+D49+D50+D41+D47</f>
        <v>111410325.03999999</v>
      </c>
      <c r="E36" s="22">
        <f aca="true" t="shared" si="2" ref="E36:E42">D36-C36</f>
        <v>-118846806.09</v>
      </c>
      <c r="F36" s="23">
        <f>D36/C36*100</f>
        <v>48.385178992393186</v>
      </c>
    </row>
    <row r="37" spans="1:6" ht="25.5" customHeight="1">
      <c r="A37" s="55" t="s">
        <v>100</v>
      </c>
      <c r="B37" s="9" t="s">
        <v>52</v>
      </c>
      <c r="C37" s="65">
        <v>2560567</v>
      </c>
      <c r="D37" s="19">
        <v>1418596.83</v>
      </c>
      <c r="E37" s="19">
        <f t="shared" si="2"/>
        <v>-1141970.17</v>
      </c>
      <c r="F37" s="20">
        <f aca="true" t="shared" si="3" ref="F37:F42">SUM(D37/C37*100)</f>
        <v>55.40166806804899</v>
      </c>
    </row>
    <row r="38" spans="1:6" ht="13.5" customHeight="1">
      <c r="A38" s="55" t="s">
        <v>101</v>
      </c>
      <c r="B38" s="9" t="s">
        <v>24</v>
      </c>
      <c r="C38" s="65">
        <v>86332031</v>
      </c>
      <c r="D38" s="19">
        <v>37934725.24</v>
      </c>
      <c r="E38" s="19">
        <f t="shared" si="2"/>
        <v>-48397305.76</v>
      </c>
      <c r="F38" s="20">
        <f t="shared" si="3"/>
        <v>43.94049902521117</v>
      </c>
    </row>
    <row r="39" spans="1:6" ht="25.5" customHeight="1">
      <c r="A39" s="59" t="s">
        <v>102</v>
      </c>
      <c r="B39" s="9" t="s">
        <v>53</v>
      </c>
      <c r="C39" s="65">
        <v>45353028</v>
      </c>
      <c r="D39" s="19">
        <v>18690276.93</v>
      </c>
      <c r="E39" s="19">
        <f t="shared" si="2"/>
        <v>-26662751.07</v>
      </c>
      <c r="F39" s="20">
        <f t="shared" si="3"/>
        <v>41.21064844887534</v>
      </c>
    </row>
    <row r="40" spans="1:6" ht="13.5" customHeight="1">
      <c r="A40" s="59" t="s">
        <v>103</v>
      </c>
      <c r="B40" s="9" t="s">
        <v>54</v>
      </c>
      <c r="C40" s="65">
        <v>74630900</v>
      </c>
      <c r="D40" s="19">
        <v>45104888.24</v>
      </c>
      <c r="E40" s="19">
        <f t="shared" si="2"/>
        <v>-29526011.759999998</v>
      </c>
      <c r="F40" s="20">
        <f t="shared" si="3"/>
        <v>60.43728300208091</v>
      </c>
    </row>
    <row r="41" spans="1:6" ht="25.5" customHeight="1">
      <c r="A41" s="55" t="s">
        <v>191</v>
      </c>
      <c r="B41" s="9" t="s">
        <v>65</v>
      </c>
      <c r="C41" s="65">
        <v>2066039.97</v>
      </c>
      <c r="D41" s="19">
        <v>0</v>
      </c>
      <c r="E41" s="19">
        <f>D41-C41</f>
        <v>-2066039.97</v>
      </c>
      <c r="F41" s="20">
        <f t="shared" si="3"/>
        <v>0</v>
      </c>
    </row>
    <row r="42" spans="1:6" ht="25.5" customHeight="1">
      <c r="A42" s="55" t="s">
        <v>104</v>
      </c>
      <c r="B42" s="9" t="s">
        <v>55</v>
      </c>
      <c r="C42" s="65">
        <v>11175072</v>
      </c>
      <c r="D42" s="19">
        <v>5197245.61</v>
      </c>
      <c r="E42" s="19">
        <f t="shared" si="2"/>
        <v>-5977826.39</v>
      </c>
      <c r="F42" s="20">
        <f t="shared" si="3"/>
        <v>46.507491047932405</v>
      </c>
    </row>
    <row r="43" spans="1:6" ht="13.5" customHeight="1">
      <c r="A43" s="55" t="s">
        <v>105</v>
      </c>
      <c r="B43" s="9" t="s">
        <v>25</v>
      </c>
      <c r="C43" s="65">
        <v>3445348</v>
      </c>
      <c r="D43" s="19">
        <v>1618660.57</v>
      </c>
      <c r="E43" s="19">
        <f aca="true" t="shared" si="4" ref="E43:E50">D43-C43</f>
        <v>-1826687.43</v>
      </c>
      <c r="F43" s="20">
        <f aca="true" t="shared" si="5" ref="F43:F50">SUM(D43/C43*100)</f>
        <v>46.9810471975545</v>
      </c>
    </row>
    <row r="44" spans="1:6" ht="13.5" customHeight="1">
      <c r="A44" s="55" t="s">
        <v>106</v>
      </c>
      <c r="B44" s="9" t="s">
        <v>56</v>
      </c>
      <c r="C44" s="65">
        <v>87240</v>
      </c>
      <c r="D44" s="19">
        <v>0</v>
      </c>
      <c r="E44" s="19">
        <f t="shared" si="4"/>
        <v>-87240</v>
      </c>
      <c r="F44" s="20">
        <f t="shared" si="5"/>
        <v>0</v>
      </c>
    </row>
    <row r="45" spans="1:6" ht="25.5" customHeight="1">
      <c r="A45" s="55" t="s">
        <v>107</v>
      </c>
      <c r="B45" s="9" t="s">
        <v>57</v>
      </c>
      <c r="C45" s="65">
        <v>194947</v>
      </c>
      <c r="D45" s="19">
        <v>65231.46</v>
      </c>
      <c r="E45" s="19">
        <f t="shared" si="4"/>
        <v>-129715.54000000001</v>
      </c>
      <c r="F45" s="20">
        <f t="shared" si="5"/>
        <v>33.461125331500355</v>
      </c>
    </row>
    <row r="46" spans="1:6" ht="25.5" customHeight="1">
      <c r="A46" s="55" t="s">
        <v>108</v>
      </c>
      <c r="B46" s="9" t="s">
        <v>58</v>
      </c>
      <c r="C46" s="65">
        <v>1346220</v>
      </c>
      <c r="D46" s="19">
        <v>614994.68</v>
      </c>
      <c r="E46" s="19">
        <f t="shared" si="4"/>
        <v>-731225.32</v>
      </c>
      <c r="F46" s="20">
        <f t="shared" si="5"/>
        <v>45.68307408893049</v>
      </c>
    </row>
    <row r="47" spans="1:6" ht="52.5" customHeight="1">
      <c r="A47" s="55" t="s">
        <v>193</v>
      </c>
      <c r="B47" s="9" t="s">
        <v>192</v>
      </c>
      <c r="C47" s="65">
        <v>35042.16</v>
      </c>
      <c r="D47" s="19">
        <v>0</v>
      </c>
      <c r="E47" s="19">
        <f>D47-C47</f>
        <v>-35042.16</v>
      </c>
      <c r="F47" s="20">
        <f>SUM(D47/C47*100)</f>
        <v>0</v>
      </c>
    </row>
    <row r="48" spans="1:6" ht="25.5" customHeight="1">
      <c r="A48" s="55" t="s">
        <v>109</v>
      </c>
      <c r="B48" s="9" t="s">
        <v>59</v>
      </c>
      <c r="C48" s="65">
        <v>1320879</v>
      </c>
      <c r="D48" s="19">
        <v>604567.32</v>
      </c>
      <c r="E48" s="19">
        <f t="shared" si="4"/>
        <v>-716311.68</v>
      </c>
      <c r="F48" s="20">
        <f t="shared" si="5"/>
        <v>45.77007583586384</v>
      </c>
    </row>
    <row r="49" spans="1:6" ht="38.25">
      <c r="A49" s="55" t="s">
        <v>110</v>
      </c>
      <c r="B49" s="9" t="s">
        <v>60</v>
      </c>
      <c r="C49" s="65">
        <v>540576</v>
      </c>
      <c r="D49" s="19">
        <v>161138.16</v>
      </c>
      <c r="E49" s="19">
        <f t="shared" si="4"/>
        <v>-379437.83999999997</v>
      </c>
      <c r="F49" s="20">
        <f t="shared" si="5"/>
        <v>29.808604155567398</v>
      </c>
    </row>
    <row r="50" spans="1:6" ht="40.5" customHeight="1">
      <c r="A50" s="55" t="s">
        <v>111</v>
      </c>
      <c r="B50" s="9" t="s">
        <v>12</v>
      </c>
      <c r="C50" s="65">
        <v>1169241</v>
      </c>
      <c r="D50" s="19">
        <v>0</v>
      </c>
      <c r="E50" s="19">
        <f t="shared" si="4"/>
        <v>-1169241</v>
      </c>
      <c r="F50" s="20">
        <f t="shared" si="5"/>
        <v>0</v>
      </c>
    </row>
    <row r="51" spans="1:6" ht="38.25">
      <c r="A51" s="17" t="s">
        <v>112</v>
      </c>
      <c r="B51" s="21" t="s">
        <v>181</v>
      </c>
      <c r="C51" s="24">
        <f>C52</f>
        <v>30341600</v>
      </c>
      <c r="D51" s="24">
        <f>D52</f>
        <v>14006593.08</v>
      </c>
      <c r="E51" s="24">
        <f>D51-C51</f>
        <v>-16335006.92</v>
      </c>
      <c r="F51" s="25">
        <f>D51/C51*100</f>
        <v>46.16300089645899</v>
      </c>
    </row>
    <row r="52" spans="1:6" ht="38.25">
      <c r="A52" s="17" t="s">
        <v>113</v>
      </c>
      <c r="B52" s="21" t="s">
        <v>182</v>
      </c>
      <c r="C52" s="24">
        <f>SUM(C53:C69)</f>
        <v>30341600</v>
      </c>
      <c r="D52" s="24">
        <f>D53+D54+D55+D56+D57+D58+D59+D60+D61+D62+D63+D64+D65+D66+D67+D69+D68</f>
        <v>14006593.08</v>
      </c>
      <c r="E52" s="24">
        <f>D52-C52</f>
        <v>-16335006.92</v>
      </c>
      <c r="F52" s="25">
        <f>D52/C52*100</f>
        <v>46.16300089645899</v>
      </c>
    </row>
    <row r="53" spans="1:6" ht="25.5" customHeight="1">
      <c r="A53" s="55" t="s">
        <v>114</v>
      </c>
      <c r="B53" s="9" t="s">
        <v>52</v>
      </c>
      <c r="C53" s="65">
        <v>12558069</v>
      </c>
      <c r="D53" s="19">
        <v>6463665.93</v>
      </c>
      <c r="E53" s="19">
        <f aca="true" t="shared" si="6" ref="E53:E69">D53-C53</f>
        <v>-6094403.07</v>
      </c>
      <c r="F53" s="20">
        <f aca="true" t="shared" si="7" ref="F53:F69">SUM(D53/C53*100)</f>
        <v>51.47022149663296</v>
      </c>
    </row>
    <row r="54" spans="1:6" ht="25.5" customHeight="1">
      <c r="A54" s="59" t="s">
        <v>115</v>
      </c>
      <c r="B54" s="9" t="s">
        <v>26</v>
      </c>
      <c r="C54" s="65">
        <v>59961</v>
      </c>
      <c r="D54" s="19">
        <v>2423.86</v>
      </c>
      <c r="E54" s="19">
        <f t="shared" si="6"/>
        <v>-57537.14</v>
      </c>
      <c r="F54" s="20">
        <f t="shared" si="7"/>
        <v>4.042394222911559</v>
      </c>
    </row>
    <row r="55" spans="1:6" ht="24" customHeight="1">
      <c r="A55" s="55" t="s">
        <v>116</v>
      </c>
      <c r="B55" s="9" t="s">
        <v>27</v>
      </c>
      <c r="C55" s="65">
        <v>32760</v>
      </c>
      <c r="D55" s="19">
        <v>15959.82</v>
      </c>
      <c r="E55" s="19">
        <f t="shared" si="6"/>
        <v>-16800.18</v>
      </c>
      <c r="F55" s="20">
        <f t="shared" si="7"/>
        <v>48.717399267399266</v>
      </c>
    </row>
    <row r="56" spans="1:6" ht="25.5" customHeight="1">
      <c r="A56" s="55" t="s">
        <v>117</v>
      </c>
      <c r="B56" s="9" t="s">
        <v>28</v>
      </c>
      <c r="C56" s="65">
        <v>270279</v>
      </c>
      <c r="D56" s="19">
        <v>59763</v>
      </c>
      <c r="E56" s="19">
        <f t="shared" si="6"/>
        <v>-210516</v>
      </c>
      <c r="F56" s="20">
        <f t="shared" si="7"/>
        <v>22.111595795455806</v>
      </c>
    </row>
    <row r="57" spans="1:6" ht="25.5" customHeight="1">
      <c r="A57" s="59" t="s">
        <v>118</v>
      </c>
      <c r="B57" s="9" t="s">
        <v>61</v>
      </c>
      <c r="C57" s="65">
        <v>51205</v>
      </c>
      <c r="D57" s="19">
        <v>39886.14</v>
      </c>
      <c r="E57" s="19">
        <f t="shared" si="6"/>
        <v>-11318.86</v>
      </c>
      <c r="F57" s="20">
        <f t="shared" si="7"/>
        <v>77.89501025290498</v>
      </c>
    </row>
    <row r="58" spans="1:6" ht="28.5" customHeight="1">
      <c r="A58" s="55" t="s">
        <v>119</v>
      </c>
      <c r="B58" s="9" t="s">
        <v>29</v>
      </c>
      <c r="C58" s="65">
        <v>124142</v>
      </c>
      <c r="D58" s="19">
        <v>62070</v>
      </c>
      <c r="E58" s="19">
        <f t="shared" si="6"/>
        <v>-62072</v>
      </c>
      <c r="F58" s="20">
        <f t="shared" si="7"/>
        <v>49.999194470847904</v>
      </c>
    </row>
    <row r="59" spans="1:6" ht="25.5" customHeight="1">
      <c r="A59" s="59" t="s">
        <v>120</v>
      </c>
      <c r="B59" s="9" t="s">
        <v>30</v>
      </c>
      <c r="C59" s="65">
        <v>20755</v>
      </c>
      <c r="D59" s="19">
        <v>10377</v>
      </c>
      <c r="E59" s="19">
        <f t="shared" si="6"/>
        <v>-10378</v>
      </c>
      <c r="F59" s="20">
        <f t="shared" si="7"/>
        <v>49.9975909419417</v>
      </c>
    </row>
    <row r="60" spans="1:6" ht="40.5" customHeight="1">
      <c r="A60" s="55" t="s">
        <v>121</v>
      </c>
      <c r="B60" s="9" t="s">
        <v>31</v>
      </c>
      <c r="C60" s="65">
        <v>5390322</v>
      </c>
      <c r="D60" s="19">
        <v>2569873.69</v>
      </c>
      <c r="E60" s="19">
        <f t="shared" si="6"/>
        <v>-2820448.31</v>
      </c>
      <c r="F60" s="20">
        <f t="shared" si="7"/>
        <v>47.67569896566476</v>
      </c>
    </row>
    <row r="61" spans="1:6" ht="25.5" customHeight="1">
      <c r="A61" s="55" t="s">
        <v>122</v>
      </c>
      <c r="B61" s="9" t="s">
        <v>32</v>
      </c>
      <c r="C61" s="65">
        <v>5046407</v>
      </c>
      <c r="D61" s="19">
        <v>2521895.16</v>
      </c>
      <c r="E61" s="19">
        <f t="shared" si="6"/>
        <v>-2524511.84</v>
      </c>
      <c r="F61" s="20">
        <f t="shared" si="7"/>
        <v>49.97407383114363</v>
      </c>
    </row>
    <row r="62" spans="1:6" ht="13.5" customHeight="1">
      <c r="A62" s="55" t="s">
        <v>123</v>
      </c>
      <c r="B62" s="9" t="s">
        <v>62</v>
      </c>
      <c r="C62" s="65">
        <v>7150</v>
      </c>
      <c r="D62" s="19">
        <v>0</v>
      </c>
      <c r="E62" s="19">
        <f t="shared" si="6"/>
        <v>-7150</v>
      </c>
      <c r="F62" s="20">
        <f t="shared" si="7"/>
        <v>0</v>
      </c>
    </row>
    <row r="63" spans="1:6" ht="41.25" customHeight="1">
      <c r="A63" s="55" t="s">
        <v>124</v>
      </c>
      <c r="B63" s="9" t="s">
        <v>12</v>
      </c>
      <c r="C63" s="65">
        <v>602900</v>
      </c>
      <c r="D63" s="19">
        <v>0</v>
      </c>
      <c r="E63" s="19">
        <f t="shared" si="6"/>
        <v>-602900</v>
      </c>
      <c r="F63" s="20">
        <f t="shared" si="7"/>
        <v>0</v>
      </c>
    </row>
    <row r="64" spans="1:6" ht="54" customHeight="1">
      <c r="A64" s="55" t="s">
        <v>125</v>
      </c>
      <c r="B64" s="9" t="s">
        <v>33</v>
      </c>
      <c r="C64" s="65">
        <v>600230</v>
      </c>
      <c r="D64" s="19">
        <v>311242.31</v>
      </c>
      <c r="E64" s="19">
        <f t="shared" si="6"/>
        <v>-288987.69</v>
      </c>
      <c r="F64" s="20">
        <f t="shared" si="7"/>
        <v>51.85384102760609</v>
      </c>
    </row>
    <row r="65" spans="1:6" ht="38.25" customHeight="1">
      <c r="A65" s="55" t="s">
        <v>126</v>
      </c>
      <c r="B65" s="9" t="s">
        <v>34</v>
      </c>
      <c r="C65" s="65">
        <v>21091</v>
      </c>
      <c r="D65" s="19">
        <v>10341.41</v>
      </c>
      <c r="E65" s="19">
        <f t="shared" si="6"/>
        <v>-10749.59</v>
      </c>
      <c r="F65" s="20">
        <f t="shared" si="7"/>
        <v>49.03233606751695</v>
      </c>
    </row>
    <row r="66" spans="1:6" ht="51.75" customHeight="1">
      <c r="A66" s="55" t="s">
        <v>127</v>
      </c>
      <c r="B66" s="9" t="s">
        <v>35</v>
      </c>
      <c r="C66" s="65">
        <v>668993</v>
      </c>
      <c r="D66" s="19">
        <v>226352.12</v>
      </c>
      <c r="E66" s="19">
        <f t="shared" si="6"/>
        <v>-442640.88</v>
      </c>
      <c r="F66" s="20">
        <f t="shared" si="7"/>
        <v>33.834751634172555</v>
      </c>
    </row>
    <row r="67" spans="1:6" ht="28.5" customHeight="1">
      <c r="A67" s="55" t="s">
        <v>128</v>
      </c>
      <c r="B67" s="9" t="s">
        <v>63</v>
      </c>
      <c r="C67" s="65">
        <v>150564</v>
      </c>
      <c r="D67" s="19">
        <v>58837</v>
      </c>
      <c r="E67" s="19">
        <f t="shared" si="6"/>
        <v>-91727</v>
      </c>
      <c r="F67" s="20">
        <f t="shared" si="7"/>
        <v>39.07773438537765</v>
      </c>
    </row>
    <row r="68" spans="1:6" ht="28.5" customHeight="1">
      <c r="A68" s="55" t="s">
        <v>205</v>
      </c>
      <c r="B68" s="64" t="s">
        <v>206</v>
      </c>
      <c r="C68" s="65">
        <v>123536</v>
      </c>
      <c r="D68" s="19">
        <v>34732.6</v>
      </c>
      <c r="E68" s="19">
        <f t="shared" si="6"/>
        <v>-88803.4</v>
      </c>
      <c r="F68" s="20">
        <f t="shared" si="7"/>
        <v>28.115367180417046</v>
      </c>
    </row>
    <row r="69" spans="1:6" ht="13.5" customHeight="1">
      <c r="A69" s="55" t="s">
        <v>129</v>
      </c>
      <c r="B69" s="9" t="s">
        <v>13</v>
      </c>
      <c r="C69" s="65">
        <v>4613236</v>
      </c>
      <c r="D69" s="19">
        <v>1619173.04</v>
      </c>
      <c r="E69" s="19">
        <f t="shared" si="6"/>
        <v>-2994062.96</v>
      </c>
      <c r="F69" s="20">
        <f t="shared" si="7"/>
        <v>35.09842201873045</v>
      </c>
    </row>
    <row r="70" spans="1:6" ht="26.25" customHeight="1">
      <c r="A70" s="17" t="s">
        <v>130</v>
      </c>
      <c r="B70" s="21" t="s">
        <v>131</v>
      </c>
      <c r="C70" s="24">
        <f>C71</f>
        <v>35184950</v>
      </c>
      <c r="D70" s="24">
        <f>D71</f>
        <v>16797855.41</v>
      </c>
      <c r="E70" s="24">
        <f>E71</f>
        <v>-18387094.59</v>
      </c>
      <c r="F70" s="25">
        <f>F71</f>
        <v>47.741592385380685</v>
      </c>
    </row>
    <row r="71" spans="1:6" ht="26.25" customHeight="1">
      <c r="A71" s="17" t="s">
        <v>133</v>
      </c>
      <c r="B71" s="21" t="s">
        <v>132</v>
      </c>
      <c r="C71" s="24">
        <f>C72+C73+C74+C75+C76+C77+C78</f>
        <v>35184950</v>
      </c>
      <c r="D71" s="24">
        <f>D72+D73+D74+D75+D76+D77+D78</f>
        <v>16797855.41</v>
      </c>
      <c r="E71" s="24">
        <f>D71-C71</f>
        <v>-18387094.59</v>
      </c>
      <c r="F71" s="25">
        <f>D71/C71*100</f>
        <v>47.741592385380685</v>
      </c>
    </row>
    <row r="72" spans="1:6" ht="25.5">
      <c r="A72" s="59" t="s">
        <v>134</v>
      </c>
      <c r="B72" s="9" t="s">
        <v>52</v>
      </c>
      <c r="C72" s="19">
        <v>1036759</v>
      </c>
      <c r="D72" s="19">
        <v>528376.6</v>
      </c>
      <c r="E72" s="19">
        <f aca="true" t="shared" si="8" ref="E72:E78">D72-C72</f>
        <v>-508382.4</v>
      </c>
      <c r="F72" s="20">
        <f aca="true" t="shared" si="9" ref="F72:F78">SUM(D72/C72*100)</f>
        <v>50.964264597654804</v>
      </c>
    </row>
    <row r="73" spans="1:6" ht="15" customHeight="1">
      <c r="A73" s="59" t="s">
        <v>135</v>
      </c>
      <c r="B73" s="9" t="s">
        <v>64</v>
      </c>
      <c r="C73" s="19">
        <v>14506743</v>
      </c>
      <c r="D73" s="19">
        <v>7502357.31</v>
      </c>
      <c r="E73" s="19">
        <f t="shared" si="8"/>
        <v>-7004385.69</v>
      </c>
      <c r="F73" s="20">
        <f t="shared" si="9"/>
        <v>51.71634535746583</v>
      </c>
    </row>
    <row r="74" spans="1:6" ht="40.5" customHeight="1">
      <c r="A74" s="55" t="s">
        <v>136</v>
      </c>
      <c r="B74" s="9" t="s">
        <v>12</v>
      </c>
      <c r="C74" s="19">
        <v>95580</v>
      </c>
      <c r="D74" s="19">
        <v>0</v>
      </c>
      <c r="E74" s="19">
        <f t="shared" si="8"/>
        <v>-95580</v>
      </c>
      <c r="F74" s="20">
        <f>SUM(D74/C74*100)</f>
        <v>0</v>
      </c>
    </row>
    <row r="75" spans="1:6" ht="13.5" customHeight="1">
      <c r="A75" s="59" t="s">
        <v>137</v>
      </c>
      <c r="B75" s="9" t="s">
        <v>36</v>
      </c>
      <c r="C75" s="19">
        <v>3613432</v>
      </c>
      <c r="D75" s="19">
        <v>1597549.83</v>
      </c>
      <c r="E75" s="19">
        <f t="shared" si="8"/>
        <v>-2015882.17</v>
      </c>
      <c r="F75" s="20">
        <f>SUM(D75/C75*100)</f>
        <v>44.21142642230434</v>
      </c>
    </row>
    <row r="76" spans="1:6" ht="13.5" customHeight="1">
      <c r="A76" s="59" t="s">
        <v>138</v>
      </c>
      <c r="B76" s="9" t="s">
        <v>37</v>
      </c>
      <c r="C76" s="19">
        <v>3132052</v>
      </c>
      <c r="D76" s="19">
        <v>1425055.14</v>
      </c>
      <c r="E76" s="19">
        <f t="shared" si="8"/>
        <v>-1706996.86</v>
      </c>
      <c r="F76" s="20">
        <f>SUM(D76/C76*100)</f>
        <v>45.499089414862844</v>
      </c>
    </row>
    <row r="77" spans="1:6" ht="25.5">
      <c r="A77" s="55" t="s">
        <v>139</v>
      </c>
      <c r="B77" s="9" t="s">
        <v>38</v>
      </c>
      <c r="C77" s="19">
        <v>8851554</v>
      </c>
      <c r="D77" s="19">
        <v>4137910.49</v>
      </c>
      <c r="E77" s="19">
        <f t="shared" si="8"/>
        <v>-4713643.51</v>
      </c>
      <c r="F77" s="20">
        <f t="shared" si="9"/>
        <v>46.74784213031972</v>
      </c>
    </row>
    <row r="78" spans="1:6" ht="25.5">
      <c r="A78" s="55" t="s">
        <v>140</v>
      </c>
      <c r="B78" s="9" t="s">
        <v>39</v>
      </c>
      <c r="C78" s="19">
        <v>3948830</v>
      </c>
      <c r="D78" s="19">
        <v>1606606.04</v>
      </c>
      <c r="E78" s="19">
        <f t="shared" si="8"/>
        <v>-2342223.96</v>
      </c>
      <c r="F78" s="20">
        <f t="shared" si="9"/>
        <v>40.68562181709519</v>
      </c>
    </row>
    <row r="79" spans="1:6" ht="26.25" customHeight="1">
      <c r="A79" s="17" t="s">
        <v>143</v>
      </c>
      <c r="B79" s="21" t="s">
        <v>141</v>
      </c>
      <c r="C79" s="22">
        <f>C80</f>
        <v>2969770</v>
      </c>
      <c r="D79" s="22">
        <f>D81+D82+D84+D85+D86</f>
        <v>1403500.54</v>
      </c>
      <c r="E79" s="22">
        <f>D79-C79</f>
        <v>-1566269.46</v>
      </c>
      <c r="F79" s="23">
        <f>D79/C79*100</f>
        <v>47.259570269751535</v>
      </c>
    </row>
    <row r="80" spans="1:6" ht="26.25" customHeight="1">
      <c r="A80" s="17" t="s">
        <v>144</v>
      </c>
      <c r="B80" s="21" t="s">
        <v>142</v>
      </c>
      <c r="C80" s="22">
        <f>C81+C82+C84+C85+C86+C87+C83</f>
        <v>2969770</v>
      </c>
      <c r="D80" s="22">
        <f>D81+D82+D84+D85+D86+D87+D83</f>
        <v>1403500.54</v>
      </c>
      <c r="E80" s="22">
        <f>D80-C80</f>
        <v>-1566269.46</v>
      </c>
      <c r="F80" s="23">
        <f>D80/C80*100</f>
        <v>47.259570269751535</v>
      </c>
    </row>
    <row r="81" spans="1:6" ht="43.5" customHeight="1">
      <c r="A81" s="59" t="s">
        <v>145</v>
      </c>
      <c r="B81" s="9" t="s">
        <v>6</v>
      </c>
      <c r="C81" s="19">
        <v>2000</v>
      </c>
      <c r="D81" s="19">
        <v>0</v>
      </c>
      <c r="E81" s="19">
        <f aca="true" t="shared" si="10" ref="E81:E87">D81-C81</f>
        <v>-2000</v>
      </c>
      <c r="F81" s="20">
        <f aca="true" t="shared" si="11" ref="F81:F87">SUM(D81/C81*100)</f>
        <v>0</v>
      </c>
    </row>
    <row r="82" spans="1:6" ht="25.5">
      <c r="A82" s="55" t="s">
        <v>146</v>
      </c>
      <c r="B82" s="9" t="s">
        <v>52</v>
      </c>
      <c r="C82" s="19">
        <v>2862728</v>
      </c>
      <c r="D82" s="19">
        <v>1391618.74</v>
      </c>
      <c r="E82" s="19">
        <f t="shared" si="10"/>
        <v>-1471109.26</v>
      </c>
      <c r="F82" s="20">
        <f>SUM(D82/C82*100)</f>
        <v>48.61162988589904</v>
      </c>
    </row>
    <row r="83" spans="1:6" ht="15.75" customHeight="1">
      <c r="A83" s="55" t="s">
        <v>173</v>
      </c>
      <c r="B83" s="9" t="s">
        <v>24</v>
      </c>
      <c r="C83" s="19">
        <v>4500</v>
      </c>
      <c r="D83" s="19">
        <v>0</v>
      </c>
      <c r="E83" s="19">
        <f t="shared" si="10"/>
        <v>-4500</v>
      </c>
      <c r="F83" s="20"/>
    </row>
    <row r="84" spans="1:6" ht="25.5" customHeight="1">
      <c r="A84" s="55" t="s">
        <v>147</v>
      </c>
      <c r="B84" s="9" t="s">
        <v>65</v>
      </c>
      <c r="C84" s="19">
        <v>16696</v>
      </c>
      <c r="D84" s="19">
        <v>469.2</v>
      </c>
      <c r="E84" s="19">
        <f t="shared" si="10"/>
        <v>-16226.8</v>
      </c>
      <c r="F84" s="20">
        <f>SUM(D84/C84*100)</f>
        <v>2.8102539530426447</v>
      </c>
    </row>
    <row r="85" spans="1:6" ht="36.75" customHeight="1">
      <c r="A85" s="55" t="s">
        <v>148</v>
      </c>
      <c r="B85" s="9" t="s">
        <v>12</v>
      </c>
      <c r="C85" s="19">
        <v>6372</v>
      </c>
      <c r="D85" s="19">
        <v>0</v>
      </c>
      <c r="E85" s="19">
        <f t="shared" si="10"/>
        <v>-6372</v>
      </c>
      <c r="F85" s="20">
        <f t="shared" si="11"/>
        <v>0</v>
      </c>
    </row>
    <row r="86" spans="1:6" ht="25.5" customHeight="1">
      <c r="A86" s="55" t="s">
        <v>149</v>
      </c>
      <c r="B86" s="9" t="s">
        <v>38</v>
      </c>
      <c r="C86" s="19">
        <v>24074</v>
      </c>
      <c r="D86" s="19">
        <v>11412.6</v>
      </c>
      <c r="E86" s="19">
        <f t="shared" si="10"/>
        <v>-12661.4</v>
      </c>
      <c r="F86" s="20">
        <f t="shared" si="11"/>
        <v>47.406330481016866</v>
      </c>
    </row>
    <row r="87" spans="1:6" ht="13.5" customHeight="1">
      <c r="A87" s="55" t="s">
        <v>150</v>
      </c>
      <c r="B87" s="9" t="s">
        <v>16</v>
      </c>
      <c r="C87" s="19">
        <v>53400</v>
      </c>
      <c r="D87" s="19">
        <v>0</v>
      </c>
      <c r="E87" s="19">
        <f t="shared" si="10"/>
        <v>-53400</v>
      </c>
      <c r="F87" s="20">
        <f t="shared" si="11"/>
        <v>0</v>
      </c>
    </row>
    <row r="88" spans="1:6" ht="26.25" customHeight="1">
      <c r="A88" s="17" t="s">
        <v>152</v>
      </c>
      <c r="B88" s="21" t="s">
        <v>183</v>
      </c>
      <c r="C88" s="22">
        <f aca="true" t="shared" si="12" ref="C88:F89">C89</f>
        <v>2361400</v>
      </c>
      <c r="D88" s="22">
        <f t="shared" si="12"/>
        <v>1225781.15</v>
      </c>
      <c r="E88" s="22">
        <f t="shared" si="12"/>
        <v>-1135618.85</v>
      </c>
      <c r="F88" s="23">
        <f t="shared" si="12"/>
        <v>51.90908571186584</v>
      </c>
    </row>
    <row r="89" spans="1:6" ht="26.25" customHeight="1">
      <c r="A89" s="17" t="s">
        <v>153</v>
      </c>
      <c r="B89" s="21" t="s">
        <v>151</v>
      </c>
      <c r="C89" s="22">
        <f t="shared" si="12"/>
        <v>2361400</v>
      </c>
      <c r="D89" s="22">
        <f t="shared" si="12"/>
        <v>1225781.15</v>
      </c>
      <c r="E89" s="22">
        <f t="shared" si="12"/>
        <v>-1135618.85</v>
      </c>
      <c r="F89" s="23">
        <f t="shared" si="12"/>
        <v>51.90908571186584</v>
      </c>
    </row>
    <row r="90" spans="1:6" ht="25.5" customHeight="1">
      <c r="A90" s="55" t="s">
        <v>154</v>
      </c>
      <c r="B90" s="9" t="s">
        <v>52</v>
      </c>
      <c r="C90" s="54">
        <v>2361400</v>
      </c>
      <c r="D90" s="52">
        <v>1225781.15</v>
      </c>
      <c r="E90" s="19">
        <f>D90-C90</f>
        <v>-1135618.85</v>
      </c>
      <c r="F90" s="20">
        <f>SUM(D90/C90*100)</f>
        <v>51.90908571186584</v>
      </c>
    </row>
    <row r="91" spans="1:6" ht="26.25" customHeight="1">
      <c r="A91" s="17" t="s">
        <v>155</v>
      </c>
      <c r="B91" s="21" t="s">
        <v>156</v>
      </c>
      <c r="C91" s="22">
        <f>C92</f>
        <v>94594072.4</v>
      </c>
      <c r="D91" s="22">
        <f>D92</f>
        <v>13559315.57</v>
      </c>
      <c r="E91" s="22">
        <f>E92</f>
        <v>-81034756.83000001</v>
      </c>
      <c r="F91" s="23">
        <f>F92</f>
        <v>14.334212732340298</v>
      </c>
    </row>
    <row r="92" spans="1:6" ht="26.25" customHeight="1">
      <c r="A92" s="17" t="s">
        <v>158</v>
      </c>
      <c r="B92" s="21" t="s">
        <v>157</v>
      </c>
      <c r="C92" s="22">
        <f>C93+C94+C95+C96+C97+C98</f>
        <v>94594072.4</v>
      </c>
      <c r="D92" s="22">
        <f>D93+D94+D95+D96+D97+D98</f>
        <v>13559315.57</v>
      </c>
      <c r="E92" s="22">
        <f>D92-C92</f>
        <v>-81034756.83000001</v>
      </c>
      <c r="F92" s="23">
        <f>D92/C92*100</f>
        <v>14.334212732340298</v>
      </c>
    </row>
    <row r="93" spans="1:6" ht="25.5" customHeight="1">
      <c r="A93" s="59" t="s">
        <v>159</v>
      </c>
      <c r="B93" s="9" t="s">
        <v>52</v>
      </c>
      <c r="C93" s="54">
        <v>5393593</v>
      </c>
      <c r="D93" s="54">
        <v>3053466.21</v>
      </c>
      <c r="E93" s="19">
        <f aca="true" t="shared" si="13" ref="E93:E98">D93-C93</f>
        <v>-2340126.79</v>
      </c>
      <c r="F93" s="20">
        <f aca="true" t="shared" si="14" ref="F93:F99">SUM(D93/C93*100)</f>
        <v>56.612840642592055</v>
      </c>
    </row>
    <row r="94" spans="1:6" ht="13.5" customHeight="1">
      <c r="A94" s="55" t="s">
        <v>160</v>
      </c>
      <c r="B94" s="9" t="s">
        <v>7</v>
      </c>
      <c r="C94" s="54">
        <v>6281886</v>
      </c>
      <c r="D94" s="54">
        <v>0</v>
      </c>
      <c r="E94" s="19">
        <f t="shared" si="13"/>
        <v>-6281886</v>
      </c>
      <c r="F94" s="20">
        <f>SUM(D94/C94*100)</f>
        <v>0</v>
      </c>
    </row>
    <row r="95" spans="1:6" ht="39" customHeight="1">
      <c r="A95" s="55" t="s">
        <v>161</v>
      </c>
      <c r="B95" s="9" t="s">
        <v>12</v>
      </c>
      <c r="C95" s="54">
        <v>19116</v>
      </c>
      <c r="D95" s="54">
        <v>0</v>
      </c>
      <c r="E95" s="19">
        <f t="shared" si="13"/>
        <v>-19116</v>
      </c>
      <c r="F95" s="20">
        <f t="shared" si="14"/>
        <v>0</v>
      </c>
    </row>
    <row r="96" spans="1:6" ht="13.5" customHeight="1">
      <c r="A96" s="55" t="s">
        <v>162</v>
      </c>
      <c r="B96" s="9" t="s">
        <v>47</v>
      </c>
      <c r="C96" s="54">
        <v>135691</v>
      </c>
      <c r="D96" s="54">
        <v>79682.7</v>
      </c>
      <c r="E96" s="19">
        <f t="shared" si="13"/>
        <v>-56008.3</v>
      </c>
      <c r="F96" s="20">
        <f t="shared" si="14"/>
        <v>58.723644162103604</v>
      </c>
    </row>
    <row r="97" spans="1:6" ht="13.5" customHeight="1">
      <c r="A97" s="55" t="s">
        <v>163</v>
      </c>
      <c r="B97" s="9" t="s">
        <v>66</v>
      </c>
      <c r="C97" s="54">
        <v>7694886.4</v>
      </c>
      <c r="D97" s="54">
        <v>0</v>
      </c>
      <c r="E97" s="19">
        <f t="shared" si="13"/>
        <v>-7694886.4</v>
      </c>
      <c r="F97" s="20">
        <f t="shared" si="14"/>
        <v>0</v>
      </c>
    </row>
    <row r="98" spans="1:6" ht="13.5" customHeight="1">
      <c r="A98" s="55" t="s">
        <v>164</v>
      </c>
      <c r="B98" s="9" t="s">
        <v>67</v>
      </c>
      <c r="C98" s="54">
        <v>75068900</v>
      </c>
      <c r="D98" s="54">
        <v>10426166.66</v>
      </c>
      <c r="E98" s="19">
        <f t="shared" si="13"/>
        <v>-64642733.34</v>
      </c>
      <c r="F98" s="20">
        <f t="shared" si="14"/>
        <v>13.888796372399224</v>
      </c>
    </row>
    <row r="99" spans="1:6" ht="24" customHeight="1">
      <c r="A99" s="32" t="s">
        <v>40</v>
      </c>
      <c r="B99" s="60" t="s">
        <v>165</v>
      </c>
      <c r="C99" s="33">
        <f>C11+C35+C51+C70+C79+C88+C91</f>
        <v>524738897.13</v>
      </c>
      <c r="D99" s="33">
        <f>D11+D35+D51+D70+D79+D88+D91</f>
        <v>208791154.26999998</v>
      </c>
      <c r="E99" s="33">
        <f>D99-C99</f>
        <v>-315947742.86</v>
      </c>
      <c r="F99" s="34">
        <f t="shared" si="14"/>
        <v>39.78953254884659</v>
      </c>
    </row>
    <row r="100" spans="1:6" ht="12.75">
      <c r="A100" s="46"/>
      <c r="B100" s="47"/>
      <c r="C100" s="48"/>
      <c r="D100" s="48"/>
      <c r="E100" s="48"/>
      <c r="F100" s="49"/>
    </row>
    <row r="101" spans="1:6" ht="14.25" customHeight="1">
      <c r="A101" s="26"/>
      <c r="B101" s="27"/>
      <c r="C101" s="28"/>
      <c r="D101" s="28"/>
      <c r="E101" s="29"/>
      <c r="F101" s="53"/>
    </row>
    <row r="102" spans="1:6" ht="15" customHeight="1">
      <c r="A102" s="69" t="s">
        <v>72</v>
      </c>
      <c r="B102" s="70"/>
      <c r="C102" s="70"/>
      <c r="D102" s="70"/>
      <c r="E102" s="70"/>
      <c r="F102" s="70"/>
    </row>
    <row r="103" spans="1:6" ht="66" customHeight="1">
      <c r="A103" s="51" t="s">
        <v>211</v>
      </c>
      <c r="B103" s="4" t="s">
        <v>44</v>
      </c>
      <c r="C103" s="51" t="s">
        <v>186</v>
      </c>
      <c r="D103" s="51" t="s">
        <v>204</v>
      </c>
      <c r="E103" s="50" t="s">
        <v>0</v>
      </c>
      <c r="F103" s="50" t="s">
        <v>1</v>
      </c>
    </row>
    <row r="104" spans="1:6" ht="15" customHeight="1">
      <c r="A104" s="35" t="s">
        <v>3</v>
      </c>
      <c r="B104" s="14">
        <v>2</v>
      </c>
      <c r="C104" s="36">
        <v>3</v>
      </c>
      <c r="D104" s="15">
        <v>4</v>
      </c>
      <c r="E104" s="10">
        <v>5</v>
      </c>
      <c r="F104" s="10">
        <v>6</v>
      </c>
    </row>
    <row r="105" spans="1:6" ht="27.75" customHeight="1">
      <c r="A105" s="38" t="s">
        <v>73</v>
      </c>
      <c r="B105" s="39" t="s">
        <v>166</v>
      </c>
      <c r="C105" s="40">
        <f>C106</f>
        <v>20833150</v>
      </c>
      <c r="D105" s="40">
        <f>D106</f>
        <v>12662160</v>
      </c>
      <c r="E105" s="40">
        <f>E106</f>
        <v>-8170990</v>
      </c>
      <c r="F105" s="61">
        <f>F106</f>
        <v>60.77890285434512</v>
      </c>
    </row>
    <row r="106" spans="1:6" ht="25.5">
      <c r="A106" s="38" t="s">
        <v>74</v>
      </c>
      <c r="B106" s="39" t="s">
        <v>167</v>
      </c>
      <c r="C106" s="40">
        <f>C107+C108+C109+C110++C111+C112+C113+C114+C115+C116+C117+C118</f>
        <v>20833150</v>
      </c>
      <c r="D106" s="40">
        <f>D107+D108+D109+D110++D111+D112+D113+D114+D115+D116+D117+D118</f>
        <v>12662160</v>
      </c>
      <c r="E106" s="40">
        <f>D106-C106</f>
        <v>-8170990</v>
      </c>
      <c r="F106" s="61">
        <f>D106/C106*100</f>
        <v>60.77890285434512</v>
      </c>
    </row>
    <row r="107" spans="1:6" ht="38.25">
      <c r="A107" s="18" t="s">
        <v>80</v>
      </c>
      <c r="B107" s="9" t="s">
        <v>6</v>
      </c>
      <c r="C107" s="7">
        <v>5600</v>
      </c>
      <c r="D107" s="7">
        <v>0</v>
      </c>
      <c r="E107" s="7">
        <f>+D107-C107</f>
        <v>-5600</v>
      </c>
      <c r="F107" s="5">
        <f>+D107/C107*100</f>
        <v>0</v>
      </c>
    </row>
    <row r="108" spans="1:6" ht="12.75">
      <c r="A108" s="18" t="s">
        <v>81</v>
      </c>
      <c r="B108" s="9" t="s">
        <v>7</v>
      </c>
      <c r="C108" s="7">
        <v>29900</v>
      </c>
      <c r="D108" s="7">
        <v>1790</v>
      </c>
      <c r="E108" s="7">
        <f>+D108-C108</f>
        <v>-28110</v>
      </c>
      <c r="F108" s="5">
        <f>+D108/C108*100</f>
        <v>5.986622073578595</v>
      </c>
    </row>
    <row r="109" spans="1:6" ht="12.75">
      <c r="A109" s="18" t="s">
        <v>194</v>
      </c>
      <c r="B109" s="9" t="s">
        <v>198</v>
      </c>
      <c r="C109" s="7">
        <v>435312</v>
      </c>
      <c r="D109" s="7">
        <v>0</v>
      </c>
      <c r="E109" s="7">
        <f>+D109-C109</f>
        <v>-435312</v>
      </c>
      <c r="F109" s="5">
        <f>D109/C109*100</f>
        <v>0</v>
      </c>
    </row>
    <row r="110" spans="1:6" ht="12.75">
      <c r="A110" s="18" t="s">
        <v>91</v>
      </c>
      <c r="B110" s="9" t="s">
        <v>51</v>
      </c>
      <c r="C110" s="7">
        <v>26600</v>
      </c>
      <c r="D110" s="7">
        <v>0</v>
      </c>
      <c r="E110" s="7">
        <f>+D110-C110</f>
        <v>-26600</v>
      </c>
      <c r="F110" s="5">
        <v>0</v>
      </c>
    </row>
    <row r="111" spans="1:6" ht="25.5">
      <c r="A111" s="18" t="s">
        <v>195</v>
      </c>
      <c r="B111" s="9" t="s">
        <v>199</v>
      </c>
      <c r="C111" s="7">
        <v>174268</v>
      </c>
      <c r="D111" s="7">
        <v>0</v>
      </c>
      <c r="E111" s="7">
        <f>+D111-C111</f>
        <v>-174268</v>
      </c>
      <c r="F111" s="5"/>
    </row>
    <row r="112" spans="1:6" ht="13.5" customHeight="1">
      <c r="A112" s="18">
        <v>216030</v>
      </c>
      <c r="B112" s="9" t="s">
        <v>16</v>
      </c>
      <c r="C112" s="7">
        <v>59771</v>
      </c>
      <c r="D112" s="7">
        <v>0</v>
      </c>
      <c r="E112" s="7">
        <f>D112-C112</f>
        <v>-59771</v>
      </c>
      <c r="F112" s="5">
        <v>0</v>
      </c>
    </row>
    <row r="113" spans="1:6" ht="25.5">
      <c r="A113" s="18" t="s">
        <v>168</v>
      </c>
      <c r="B113" s="9" t="s">
        <v>68</v>
      </c>
      <c r="C113" s="7">
        <v>1200000</v>
      </c>
      <c r="D113" s="7">
        <v>0</v>
      </c>
      <c r="E113" s="7">
        <f aca="true" t="shared" si="15" ref="E113:E145">+D113-C113</f>
        <v>-1200000</v>
      </c>
      <c r="F113" s="5">
        <f>+D113/C113*100</f>
        <v>0</v>
      </c>
    </row>
    <row r="114" spans="1:6" ht="12.75">
      <c r="A114" s="18" t="s">
        <v>196</v>
      </c>
      <c r="B114" s="9" t="s">
        <v>197</v>
      </c>
      <c r="C114" s="7">
        <v>1830499</v>
      </c>
      <c r="D114" s="7">
        <v>0</v>
      </c>
      <c r="E114" s="7">
        <f>+D114-C114</f>
        <v>-1830499</v>
      </c>
      <c r="F114" s="5">
        <v>0</v>
      </c>
    </row>
    <row r="115" spans="1:6" ht="63.75">
      <c r="A115" s="18" t="s">
        <v>169</v>
      </c>
      <c r="B115" s="9" t="s">
        <v>69</v>
      </c>
      <c r="C115" s="7">
        <v>254785</v>
      </c>
      <c r="D115" s="7">
        <v>50740</v>
      </c>
      <c r="E115" s="7">
        <f t="shared" si="15"/>
        <v>-204045</v>
      </c>
      <c r="F115" s="5">
        <f>+D115/C115*100</f>
        <v>19.914830150911552</v>
      </c>
    </row>
    <row r="116" spans="1:6" ht="25.5">
      <c r="A116" s="18" t="s">
        <v>98</v>
      </c>
      <c r="B116" s="9" t="s">
        <v>22</v>
      </c>
      <c r="C116" s="7">
        <v>100000</v>
      </c>
      <c r="D116" s="7">
        <v>32000</v>
      </c>
      <c r="E116" s="7">
        <f t="shared" si="15"/>
        <v>-68000</v>
      </c>
      <c r="F116" s="5">
        <f>+D116/C116*100</f>
        <v>32</v>
      </c>
    </row>
    <row r="117" spans="1:6" ht="12.75">
      <c r="A117" s="18" t="s">
        <v>189</v>
      </c>
      <c r="B117" s="9" t="s">
        <v>190</v>
      </c>
      <c r="C117" s="7">
        <v>16500000</v>
      </c>
      <c r="D117" s="7">
        <v>12546980</v>
      </c>
      <c r="E117" s="7">
        <f t="shared" si="15"/>
        <v>-3953020</v>
      </c>
      <c r="F117" s="5">
        <f>+D117/C117*100</f>
        <v>76.04230303030303</v>
      </c>
    </row>
    <row r="118" spans="1:6" ht="12.75">
      <c r="A118" s="18" t="s">
        <v>170</v>
      </c>
      <c r="B118" s="9" t="s">
        <v>46</v>
      </c>
      <c r="C118" s="7">
        <v>216415</v>
      </c>
      <c r="D118" s="7">
        <v>30650</v>
      </c>
      <c r="E118" s="7">
        <f t="shared" si="15"/>
        <v>-185765</v>
      </c>
      <c r="F118" s="5">
        <f>+D118/C118*100</f>
        <v>14.162604255712404</v>
      </c>
    </row>
    <row r="119" spans="1:6" ht="27.75" customHeight="1">
      <c r="A119" s="17" t="s">
        <v>77</v>
      </c>
      <c r="B119" s="21" t="s">
        <v>78</v>
      </c>
      <c r="C119" s="40">
        <f>C120</f>
        <v>5118402</v>
      </c>
      <c r="D119" s="40">
        <f>D120</f>
        <v>592855.81</v>
      </c>
      <c r="E119" s="43">
        <f>E120</f>
        <v>-4525546.1899999995</v>
      </c>
      <c r="F119" s="44">
        <f>F120</f>
        <v>11.582830148941019</v>
      </c>
    </row>
    <row r="120" spans="1:6" ht="27.75" customHeight="1">
      <c r="A120" s="17" t="s">
        <v>79</v>
      </c>
      <c r="B120" s="21" t="s">
        <v>179</v>
      </c>
      <c r="C120" s="40">
        <f>C121+C123+C124+C125+C126+C127+C122</f>
        <v>5118402</v>
      </c>
      <c r="D120" s="40">
        <f>D121+D123+D124+D125+D126+D127+D122</f>
        <v>592855.81</v>
      </c>
      <c r="E120" s="43">
        <f>D120-C120</f>
        <v>-4525546.1899999995</v>
      </c>
      <c r="F120" s="44">
        <f>D120/C120*100</f>
        <v>11.582830148941019</v>
      </c>
    </row>
    <row r="121" spans="1:6" ht="25.5">
      <c r="A121" s="18" t="s">
        <v>100</v>
      </c>
      <c r="B121" s="9" t="s">
        <v>52</v>
      </c>
      <c r="C121" s="7">
        <v>23000</v>
      </c>
      <c r="D121" s="7">
        <v>0</v>
      </c>
      <c r="E121" s="7">
        <f t="shared" si="15"/>
        <v>-23000</v>
      </c>
      <c r="F121" s="5">
        <f>+D121/C121*100</f>
        <v>0</v>
      </c>
    </row>
    <row r="122" spans="1:6" ht="12.75">
      <c r="A122" s="18" t="s">
        <v>101</v>
      </c>
      <c r="B122" s="9" t="s">
        <v>24</v>
      </c>
      <c r="C122" s="7">
        <v>3323138</v>
      </c>
      <c r="D122" s="7">
        <v>411040.08</v>
      </c>
      <c r="E122" s="7">
        <f>+D122-C122</f>
        <v>-2912097.92</v>
      </c>
      <c r="F122" s="5">
        <f>+D122/C122*100</f>
        <v>12.369034328396836</v>
      </c>
    </row>
    <row r="123" spans="1:6" ht="25.5">
      <c r="A123" s="18">
        <v>611020</v>
      </c>
      <c r="B123" s="9" t="s">
        <v>53</v>
      </c>
      <c r="C123" s="7">
        <v>1407400</v>
      </c>
      <c r="D123" s="7">
        <v>180191.05</v>
      </c>
      <c r="E123" s="7">
        <f t="shared" si="15"/>
        <v>-1227208.95</v>
      </c>
      <c r="F123" s="5">
        <f>+D123/C123*100</f>
        <v>12.803115674293023</v>
      </c>
    </row>
    <row r="124" spans="1:6" ht="25.5">
      <c r="A124" s="18" t="s">
        <v>171</v>
      </c>
      <c r="B124" s="9" t="s">
        <v>55</v>
      </c>
      <c r="C124" s="7">
        <v>96840</v>
      </c>
      <c r="D124" s="7">
        <v>0</v>
      </c>
      <c r="E124" s="7">
        <f t="shared" si="15"/>
        <v>-96840</v>
      </c>
      <c r="F124" s="5">
        <f>+D124/C124*100</f>
        <v>0</v>
      </c>
    </row>
    <row r="125" spans="1:6" ht="12.75">
      <c r="A125" s="18" t="s">
        <v>105</v>
      </c>
      <c r="B125" s="9" t="s">
        <v>25</v>
      </c>
      <c r="C125" s="7">
        <v>34000</v>
      </c>
      <c r="D125" s="7">
        <v>1624.68</v>
      </c>
      <c r="E125" s="7">
        <f t="shared" si="15"/>
        <v>-32375.32</v>
      </c>
      <c r="F125" s="5">
        <v>0</v>
      </c>
    </row>
    <row r="126" spans="1:6" ht="25.5">
      <c r="A126" s="18" t="s">
        <v>107</v>
      </c>
      <c r="B126" s="9" t="s">
        <v>57</v>
      </c>
      <c r="C126" s="7">
        <v>42000</v>
      </c>
      <c r="D126" s="7">
        <v>0</v>
      </c>
      <c r="E126" s="7">
        <f t="shared" si="15"/>
        <v>-42000</v>
      </c>
      <c r="F126" s="5">
        <v>0</v>
      </c>
    </row>
    <row r="127" spans="1:6" ht="38.25">
      <c r="A127" s="18" t="s">
        <v>110</v>
      </c>
      <c r="B127" s="9" t="s">
        <v>60</v>
      </c>
      <c r="C127" s="7">
        <v>192024</v>
      </c>
      <c r="D127" s="7">
        <v>0</v>
      </c>
      <c r="E127" s="7">
        <f>D127/C127*100</f>
        <v>0</v>
      </c>
      <c r="F127" s="5">
        <v>0</v>
      </c>
    </row>
    <row r="128" spans="1:6" ht="38.25">
      <c r="A128" s="38" t="s">
        <v>112</v>
      </c>
      <c r="B128" s="21" t="s">
        <v>184</v>
      </c>
      <c r="C128" s="40">
        <f>C129</f>
        <v>37000</v>
      </c>
      <c r="D128" s="41">
        <f>D129</f>
        <v>43844.58</v>
      </c>
      <c r="E128" s="43">
        <f>E129</f>
        <v>6844.580000000002</v>
      </c>
      <c r="F128" s="44">
        <f>F129</f>
        <v>118.49886486486487</v>
      </c>
    </row>
    <row r="129" spans="1:6" ht="40.5" customHeight="1">
      <c r="A129" s="38" t="s">
        <v>113</v>
      </c>
      <c r="B129" s="21" t="s">
        <v>172</v>
      </c>
      <c r="C129" s="40">
        <f>C130+C131</f>
        <v>37000</v>
      </c>
      <c r="D129" s="40">
        <f>D130+D131</f>
        <v>43844.58</v>
      </c>
      <c r="E129" s="43">
        <f>D129-C129</f>
        <v>6844.580000000002</v>
      </c>
      <c r="F129" s="44">
        <f>D129/C129*100</f>
        <v>118.49886486486487</v>
      </c>
    </row>
    <row r="130" spans="1:6" ht="38.25">
      <c r="A130" s="18" t="s">
        <v>121</v>
      </c>
      <c r="B130" s="9" t="s">
        <v>31</v>
      </c>
      <c r="C130" s="7">
        <v>37000</v>
      </c>
      <c r="D130" s="7">
        <v>12000</v>
      </c>
      <c r="E130" s="7">
        <f>+D130-C130</f>
        <v>-25000</v>
      </c>
      <c r="F130" s="5">
        <f>+D130/C130*100</f>
        <v>32.432432432432435</v>
      </c>
    </row>
    <row r="131" spans="1:6" ht="25.5">
      <c r="A131" s="18" t="s">
        <v>122</v>
      </c>
      <c r="B131" s="9" t="s">
        <v>32</v>
      </c>
      <c r="C131" s="7">
        <v>0</v>
      </c>
      <c r="D131" s="7">
        <v>31844.58</v>
      </c>
      <c r="E131" s="7">
        <f>+D131-C131</f>
        <v>31844.58</v>
      </c>
      <c r="F131" s="5">
        <v>0</v>
      </c>
    </row>
    <row r="132" spans="1:6" ht="25.5">
      <c r="A132" s="17" t="s">
        <v>130</v>
      </c>
      <c r="B132" s="21" t="s">
        <v>131</v>
      </c>
      <c r="C132" s="40">
        <f>C133</f>
        <v>1029680</v>
      </c>
      <c r="D132" s="41">
        <f>D133</f>
        <v>348188.33</v>
      </c>
      <c r="E132" s="43">
        <f>E133</f>
        <v>-681491.6699999999</v>
      </c>
      <c r="F132" s="44">
        <f>F133</f>
        <v>33.815197925569116</v>
      </c>
    </row>
    <row r="133" spans="1:6" ht="25.5">
      <c r="A133" s="17" t="s">
        <v>133</v>
      </c>
      <c r="B133" s="21" t="s">
        <v>132</v>
      </c>
      <c r="C133" s="40">
        <f>C134+C135+C136+C137</f>
        <v>1029680</v>
      </c>
      <c r="D133" s="40">
        <f>D134+D135+D136+D137</f>
        <v>348188.33</v>
      </c>
      <c r="E133" s="43">
        <f>D133-C133</f>
        <v>-681491.6699999999</v>
      </c>
      <c r="F133" s="44">
        <f>D133/C133*100</f>
        <v>33.815197925569116</v>
      </c>
    </row>
    <row r="134" spans="1:6" ht="12.75">
      <c r="A134" s="18" t="s">
        <v>135</v>
      </c>
      <c r="B134" s="9" t="s">
        <v>64</v>
      </c>
      <c r="C134" s="7">
        <v>812480</v>
      </c>
      <c r="D134" s="7">
        <v>261872.16</v>
      </c>
      <c r="E134" s="7">
        <f>+D134-C134</f>
        <v>-550607.84</v>
      </c>
      <c r="F134" s="5">
        <f>+D134/C134*100</f>
        <v>32.23121307601418</v>
      </c>
    </row>
    <row r="135" spans="1:6" ht="12.75">
      <c r="A135" s="18" t="s">
        <v>137</v>
      </c>
      <c r="B135" s="9" t="s">
        <v>36</v>
      </c>
      <c r="C135" s="7">
        <v>7400</v>
      </c>
      <c r="D135" s="7">
        <v>49352</v>
      </c>
      <c r="E135" s="7">
        <f>+D135-C135</f>
        <v>41952</v>
      </c>
      <c r="F135" s="5">
        <f>+D135/C135*100</f>
        <v>666.9189189189188</v>
      </c>
    </row>
    <row r="136" spans="1:6" ht="12.75">
      <c r="A136" s="18" t="s">
        <v>138</v>
      </c>
      <c r="B136" s="9" t="s">
        <v>37</v>
      </c>
      <c r="C136" s="7">
        <v>25000</v>
      </c>
      <c r="D136" s="7">
        <v>1299</v>
      </c>
      <c r="E136" s="7">
        <f t="shared" si="15"/>
        <v>-23701</v>
      </c>
      <c r="F136" s="5">
        <f>+D136/C136*100</f>
        <v>5.196</v>
      </c>
    </row>
    <row r="137" spans="1:6" ht="25.5">
      <c r="A137" s="18" t="s">
        <v>139</v>
      </c>
      <c r="B137" s="9" t="s">
        <v>38</v>
      </c>
      <c r="C137" s="7">
        <v>184800</v>
      </c>
      <c r="D137" s="7">
        <v>35665.17</v>
      </c>
      <c r="E137" s="7">
        <f t="shared" si="15"/>
        <v>-149134.83000000002</v>
      </c>
      <c r="F137" s="5">
        <f>+D137/C137*100</f>
        <v>19.299334415584415</v>
      </c>
    </row>
    <row r="138" spans="1:6" ht="30.75" customHeight="1">
      <c r="A138" s="17" t="s">
        <v>143</v>
      </c>
      <c r="B138" s="21" t="s">
        <v>141</v>
      </c>
      <c r="C138" s="40">
        <f>C139</f>
        <v>19000960.41</v>
      </c>
      <c r="D138" s="41">
        <f>D139</f>
        <v>0</v>
      </c>
      <c r="E138" s="43">
        <f>E139</f>
        <v>-19000960.41</v>
      </c>
      <c r="F138" s="44">
        <f>F139</f>
        <v>0</v>
      </c>
    </row>
    <row r="139" spans="1:6" ht="32.25" customHeight="1">
      <c r="A139" s="17" t="s">
        <v>144</v>
      </c>
      <c r="B139" s="21" t="s">
        <v>142</v>
      </c>
      <c r="C139" s="40">
        <f>C140+C142+C143+C144+C145+C141</f>
        <v>19000960.41</v>
      </c>
      <c r="D139" s="40">
        <f>D140+D142+D143+D144+D145+D141</f>
        <v>0</v>
      </c>
      <c r="E139" s="43">
        <f>-D139-C139</f>
        <v>-19000960.41</v>
      </c>
      <c r="F139" s="44">
        <f>D139/C139*100</f>
        <v>0</v>
      </c>
    </row>
    <row r="140" spans="1:6" ht="25.5">
      <c r="A140" s="18">
        <v>1511141</v>
      </c>
      <c r="B140" s="9" t="s">
        <v>53</v>
      </c>
      <c r="C140" s="7">
        <v>487191</v>
      </c>
      <c r="D140" s="7">
        <v>0</v>
      </c>
      <c r="E140" s="7">
        <f t="shared" si="15"/>
        <v>-487191</v>
      </c>
      <c r="F140" s="5">
        <f>+D140/C140*100</f>
        <v>0</v>
      </c>
    </row>
    <row r="141" spans="1:6" ht="12.75">
      <c r="A141" s="18" t="s">
        <v>174</v>
      </c>
      <c r="B141" s="9" t="s">
        <v>8</v>
      </c>
      <c r="C141" s="7">
        <v>32300</v>
      </c>
      <c r="D141" s="7">
        <v>0</v>
      </c>
      <c r="E141" s="7">
        <f t="shared" si="15"/>
        <v>-32300</v>
      </c>
      <c r="F141" s="5">
        <f>+D142/C142*100</f>
        <v>0</v>
      </c>
    </row>
    <row r="142" spans="1:6" ht="12.75">
      <c r="A142" s="18" t="s">
        <v>175</v>
      </c>
      <c r="B142" s="9" t="s">
        <v>70</v>
      </c>
      <c r="C142" s="7">
        <f>6843126+107523.41+10000000</f>
        <v>16950649.41</v>
      </c>
      <c r="D142" s="7">
        <v>0</v>
      </c>
      <c r="E142" s="7">
        <f t="shared" si="15"/>
        <v>-16950649.41</v>
      </c>
      <c r="F142" s="5">
        <v>0</v>
      </c>
    </row>
    <row r="143" spans="1:6" ht="12.75">
      <c r="A143" s="18" t="s">
        <v>176</v>
      </c>
      <c r="B143" s="9" t="s">
        <v>200</v>
      </c>
      <c r="C143" s="7"/>
      <c r="D143" s="7">
        <v>0</v>
      </c>
      <c r="E143" s="7">
        <f t="shared" si="15"/>
        <v>0</v>
      </c>
      <c r="F143" s="5">
        <v>0</v>
      </c>
    </row>
    <row r="144" spans="1:6" ht="25.5">
      <c r="A144" s="18" t="s">
        <v>177</v>
      </c>
      <c r="B144" s="9" t="s">
        <v>45</v>
      </c>
      <c r="C144" s="7">
        <v>1065784</v>
      </c>
      <c r="D144" s="7">
        <v>0</v>
      </c>
      <c r="E144" s="7">
        <f t="shared" si="15"/>
        <v>-1065784</v>
      </c>
      <c r="F144" s="5">
        <f>+D144/C144*100</f>
        <v>0</v>
      </c>
    </row>
    <row r="145" spans="1:6" ht="25.5">
      <c r="A145" s="18" t="s">
        <v>178</v>
      </c>
      <c r="B145" s="9" t="s">
        <v>19</v>
      </c>
      <c r="C145" s="7">
        <v>465036</v>
      </c>
      <c r="D145" s="7">
        <v>0</v>
      </c>
      <c r="E145" s="7">
        <f t="shared" si="15"/>
        <v>-465036</v>
      </c>
      <c r="F145" s="5">
        <v>0</v>
      </c>
    </row>
    <row r="146" spans="1:6" ht="25.5">
      <c r="A146" s="17" t="s">
        <v>152</v>
      </c>
      <c r="B146" s="21" t="s">
        <v>202</v>
      </c>
      <c r="C146" s="40">
        <f>C147</f>
        <v>107400</v>
      </c>
      <c r="D146" s="41">
        <f>D147</f>
        <v>0</v>
      </c>
      <c r="E146" s="43">
        <f>E147</f>
        <v>-107400</v>
      </c>
      <c r="F146" s="44">
        <f>F147</f>
        <v>0</v>
      </c>
    </row>
    <row r="147" spans="1:6" ht="17.25" customHeight="1">
      <c r="A147" s="17" t="s">
        <v>153</v>
      </c>
      <c r="B147" s="21" t="s">
        <v>201</v>
      </c>
      <c r="C147" s="40">
        <f>C148</f>
        <v>107400</v>
      </c>
      <c r="D147" s="40">
        <f>D148</f>
        <v>0</v>
      </c>
      <c r="E147" s="43">
        <f>D147-C147</f>
        <v>-107400</v>
      </c>
      <c r="F147" s="44">
        <f>D147/C147*100</f>
        <v>0</v>
      </c>
    </row>
    <row r="148" spans="1:6" ht="25.5">
      <c r="A148" s="18" t="s">
        <v>154</v>
      </c>
      <c r="B148" s="9" t="s">
        <v>52</v>
      </c>
      <c r="C148" s="52">
        <v>107400</v>
      </c>
      <c r="D148" s="3">
        <v>0</v>
      </c>
      <c r="E148" s="7">
        <f>+D148-C148</f>
        <v>-107400</v>
      </c>
      <c r="F148" s="5">
        <f>+D148/C148*100</f>
        <v>0</v>
      </c>
    </row>
    <row r="149" spans="1:6" ht="12.75">
      <c r="A149" s="32"/>
      <c r="B149" s="60" t="s">
        <v>165</v>
      </c>
      <c r="C149" s="42">
        <f>C105+C119+C128+C132+C138+C146</f>
        <v>46126592.41</v>
      </c>
      <c r="D149" s="42">
        <f>D105+D119+D128+D132+D138+D146</f>
        <v>13647048.72</v>
      </c>
      <c r="E149" s="43">
        <f>D149-C149</f>
        <v>-32479543.689999998</v>
      </c>
      <c r="F149" s="44">
        <f>+D149/C149*100</f>
        <v>29.58607607233825</v>
      </c>
    </row>
    <row r="150" spans="1:6" ht="12.75">
      <c r="A150" s="6"/>
      <c r="B150" s="6"/>
      <c r="C150" s="37"/>
      <c r="D150" s="37"/>
      <c r="E150" s="6"/>
      <c r="F150" s="6"/>
    </row>
    <row r="151" spans="1:6" ht="18.75">
      <c r="A151" s="71" t="s">
        <v>210</v>
      </c>
      <c r="B151" s="71"/>
      <c r="C151" s="71"/>
      <c r="D151" s="71"/>
      <c r="E151" s="71"/>
      <c r="F151" s="6"/>
    </row>
    <row r="152" spans="1:6" ht="18.75">
      <c r="A152" s="72" t="s">
        <v>43</v>
      </c>
      <c r="B152" s="73"/>
      <c r="C152" s="74"/>
      <c r="D152" s="75" t="s">
        <v>185</v>
      </c>
      <c r="E152" s="75"/>
      <c r="F152" s="53"/>
    </row>
    <row r="153" spans="1:6" ht="18.75">
      <c r="A153" s="72"/>
      <c r="B153" s="73"/>
      <c r="C153" s="74"/>
      <c r="D153" s="74"/>
      <c r="E153" s="75"/>
      <c r="F153" s="53"/>
    </row>
    <row r="154" spans="1:6" ht="18.75">
      <c r="A154" s="76" t="s">
        <v>41</v>
      </c>
      <c r="B154" s="73"/>
      <c r="C154" s="77"/>
      <c r="D154" s="77"/>
      <c r="E154" s="77"/>
      <c r="F154" s="53"/>
    </row>
    <row r="155" spans="1:6" ht="18.75">
      <c r="A155" s="71" t="s">
        <v>42</v>
      </c>
      <c r="B155" s="71"/>
      <c r="C155" s="77"/>
      <c r="D155" s="77"/>
      <c r="E155" s="77"/>
      <c r="F155" s="53"/>
    </row>
    <row r="156" spans="1:6" ht="18.75">
      <c r="A156" s="71" t="s">
        <v>43</v>
      </c>
      <c r="B156" s="71"/>
      <c r="C156" s="77"/>
      <c r="D156" s="77" t="s">
        <v>50</v>
      </c>
      <c r="E156" s="71"/>
      <c r="F156" s="53"/>
    </row>
    <row r="157" spans="1:6" ht="15">
      <c r="A157" s="63"/>
      <c r="B157" s="63"/>
      <c r="C157" s="63"/>
      <c r="D157" s="63"/>
      <c r="E157" s="63"/>
      <c r="F157" s="6"/>
    </row>
  </sheetData>
  <sheetProtection/>
  <mergeCells count="5">
    <mergeCell ref="C1:D1"/>
    <mergeCell ref="C4:F4"/>
    <mergeCell ref="A6:F6"/>
    <mergeCell ref="A7:F7"/>
    <mergeCell ref="A102:F102"/>
  </mergeCells>
  <conditionalFormatting sqref="B24">
    <cfRule type="expression" priority="4" dxfId="2" stopIfTrue="1">
      <formula>IV24=1</formula>
    </cfRule>
  </conditionalFormatting>
  <conditionalFormatting sqref="B68">
    <cfRule type="expression" priority="2" dxfId="2" stopIfTrue="1">
      <formula>IV68=1</formula>
    </cfRule>
  </conditionalFormatting>
  <printOptions/>
  <pageMargins left="0.7874015748031497" right="0.3937007874015748" top="0.3937007874015748" bottom="0.3937007874015748" header="0.31496062992125984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2022-08-02T13:23:13Z</cp:lastPrinted>
  <dcterms:created xsi:type="dcterms:W3CDTF">2015-04-15T06:48:28Z</dcterms:created>
  <dcterms:modified xsi:type="dcterms:W3CDTF">2022-08-02T13:23:16Z</dcterms:modified>
  <cp:category/>
  <cp:version/>
  <cp:contentType/>
  <cp:contentStatus/>
</cp:coreProperties>
</file>